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vfi-my.sharepoint.com/personal/pihla_hanninen_dvv_fi/Documents/"/>
    </mc:Choice>
  </mc:AlternateContent>
  <xr:revisionPtr revIDLastSave="0" documentId="8_{7269AA6F-B287-4538-957A-3CE3ECEBC39E}" xr6:coauthVersionLast="47" xr6:coauthVersionMax="47" xr10:uidLastSave="{00000000-0000-0000-0000-000000000000}"/>
  <bookViews>
    <workbookView xWindow="-110" yWindow="-110" windowWidth="19420" windowHeight="10300" activeTab="2" autoFilterDateGrouping="0" xr2:uid="{00000000-000D-0000-FFFF-FFFF00000000}"/>
  </bookViews>
  <sheets>
    <sheet name="Kansilehti" sheetId="18" r:id="rId1"/>
    <sheet name="Selitteet" sheetId="17" r:id="rId2"/>
    <sheet name="Soite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6" l="1"/>
  <c r="D30" i="16"/>
  <c r="C23" i="16"/>
  <c r="C24" i="16"/>
  <c r="C29" i="16"/>
  <c r="G29" i="16" s="1"/>
  <c r="E30" i="16"/>
  <c r="D18" i="16"/>
  <c r="E18" i="16" s="1"/>
  <c r="D28" i="16"/>
  <c r="D19" i="16" s="1"/>
  <c r="E19" i="16" s="1"/>
  <c r="E29" i="16"/>
  <c r="C11" i="16"/>
  <c r="C10" i="16"/>
  <c r="C30" i="16" l="1"/>
  <c r="G30" i="16" s="1"/>
  <c r="D23" i="16"/>
  <c r="E23" i="16" s="1"/>
  <c r="D22" i="16"/>
  <c r="E22" i="16" s="1"/>
  <c r="D21" i="16"/>
  <c r="E21" i="16" s="1"/>
  <c r="D17" i="16"/>
  <c r="E17" i="16" s="1"/>
  <c r="D20" i="16"/>
  <c r="E20" i="16" s="1"/>
  <c r="D9" i="16"/>
  <c r="F9" i="16" s="1"/>
  <c r="I39" i="16"/>
  <c r="J39" i="16" s="1"/>
  <c r="I38" i="16"/>
  <c r="J38" i="16" s="1"/>
  <c r="F36" i="16"/>
  <c r="F35" i="16"/>
  <c r="D11" i="16"/>
  <c r="F11" i="16" s="1"/>
  <c r="D10" i="16"/>
  <c r="F10" i="16" s="1"/>
  <c r="D24" i="16" l="1"/>
  <c r="E24" i="16" s="1"/>
  <c r="C54" i="16"/>
  <c r="C48" i="16"/>
  <c r="G28" i="16" l="1"/>
  <c r="C50" i="16" s="1"/>
  <c r="C56" i="16" s="1"/>
  <c r="C52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Pekuri, Heini</author>
  </authors>
  <commentList>
    <comment ref="C29" authorId="0" shapeId="0" xr:uid="{FCA0BDE3-D639-4DCE-8A82-C34C34C4DE3B}">
      <text>
        <r>
          <rPr>
            <b/>
            <sz val="9"/>
            <color indexed="81"/>
            <rFont val="Tahoma"/>
            <family val="2"/>
          </rPr>
          <t>Pekuri, Heini:</t>
        </r>
        <r>
          <rPr>
            <sz val="9"/>
            <color indexed="81"/>
            <rFont val="Tahoma"/>
            <family val="2"/>
          </rPr>
          <t xml:space="preserve">
Skaalattu 12 kuukaudelle hyödyntäen ensimmäistä täyttä 5 kuukautta.</t>
        </r>
      </text>
    </comment>
    <comment ref="C30" authorId="0" shapeId="0" xr:uid="{A6B1FD3C-188A-4089-B653-E33C62F5C252}">
      <text>
        <r>
          <rPr>
            <b/>
            <sz val="9"/>
            <color indexed="81"/>
            <rFont val="Tahoma"/>
            <family val="2"/>
          </rPr>
          <t>Pekuri, Heini:</t>
        </r>
        <r>
          <rPr>
            <sz val="9"/>
            <color indexed="81"/>
            <rFont val="Tahoma"/>
            <family val="2"/>
          </rPr>
          <t xml:space="preserve">
Oletettu altillinen 20% Suomi.fi-viestien määrän kasvu.</t>
        </r>
      </text>
    </comment>
  </commentList>
</comments>
</file>

<file path=xl/sharedStrings.xml><?xml version="1.0" encoding="utf-8"?>
<sst xmlns="http://schemas.openxmlformats.org/spreadsheetml/2006/main" count="89" uniqueCount="75">
  <si>
    <t>Yhteiset parametrit</t>
  </si>
  <si>
    <t>Työn kustannus (€/kk)</t>
  </si>
  <si>
    <t>Säästö per kirje (€)</t>
  </si>
  <si>
    <t>Taloudelliset hyödyt</t>
  </si>
  <si>
    <r>
      <rPr>
        <b/>
        <sz val="11"/>
        <color theme="1"/>
        <rFont val="Arial"/>
        <family val="2"/>
      </rPr>
      <t>Työn tehokkuuden paraneminen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Säästetty aika per lähetetty viesti x viestimäärä x työn kustannus</t>
    </r>
  </si>
  <si>
    <r>
      <rPr>
        <b/>
        <sz val="11"/>
        <color theme="1"/>
        <rFont val="Arial"/>
        <family val="2"/>
      </rPr>
      <t>Postituskustannusten väheneminen Viestit-palvelua käytettäessä verrattuna aikaisempaan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Viestien määrä x säästö per kirje</t>
    </r>
  </si>
  <si>
    <t>Yhteensä</t>
  </si>
  <si>
    <t>¨</t>
  </si>
  <si>
    <t>Rooli</t>
  </si>
  <si>
    <t>Lähetettyjen viestien määrä</t>
  </si>
  <si>
    <t>Säästetty aika per viesti (min)</t>
  </si>
  <si>
    <t>Kokonaisäästö</t>
  </si>
  <si>
    <t>Selitys</t>
  </si>
  <si>
    <t>Sihteeri</t>
  </si>
  <si>
    <t>Sihteereiltä vähenee erityisesti päätösten tulostamiseen, osoitteistamiseen, kuorittamiseen, postiin toimittamiseen ja lähetyksen kirjaamiseen liittyvää työtä.</t>
  </si>
  <si>
    <t>Sosiaaliohjaaja</t>
  </si>
  <si>
    <t>Sosiaaliohjaajilta voi vähentyä työaikaa niissä palveluissa, joissa he ovat itse osallistuneet päätösten tulostamiseen tai postittamiseen.</t>
  </si>
  <si>
    <t>Apuvälineasiantuntija</t>
  </si>
  <si>
    <t>Apuvälineasiantuntijoilta vähenee työaikaa, koska apuvälinekeskuksessa ei haastattelun mukaan ole erillistä sihteeripalvelua, vaan asiantuntijat ovat itse hoitaneet postitusta.</t>
  </si>
  <si>
    <t>*Lähde:KT-tilastot (https://www.kt.fi/tilastot-ja-julkaisut/hyvinvointialan-palkat)</t>
  </si>
  <si>
    <t>Suomi.fi-viestien määrä</t>
  </si>
  <si>
    <t xml:space="preserve">Palvelusetelipäätös </t>
  </si>
  <si>
    <t xml:space="preserve">Palse.fi-maksusitoumus </t>
  </si>
  <si>
    <t>Palveluseteli kuntoutuspalveluiden hankkiminen</t>
  </si>
  <si>
    <t>Kuntoutuksen maksusitoumus</t>
  </si>
  <si>
    <t>Apuvälinepalvelun maksusitoumus</t>
  </si>
  <si>
    <t>Apuvälinepäätös</t>
  </si>
  <si>
    <t>Muut palvelupäätös- ja maksuviestit</t>
  </si>
  <si>
    <t>Apuvälinehankintasäästöt</t>
  </si>
  <si>
    <t>Apuväline</t>
  </si>
  <si>
    <t>Tilatut kpl</t>
  </si>
  <si>
    <t>Lainaukset kpl</t>
  </si>
  <si>
    <t>Rollaattorit</t>
  </si>
  <si>
    <t>2019–2020</t>
  </si>
  <si>
    <t>Pyörätuolit</t>
  </si>
  <si>
    <t>Tilatut kpl, ilman palautuskehotuksia</t>
  </si>
  <si>
    <t>Vältetyt hankinnat</t>
  </si>
  <si>
    <t>Vältetyt hankinnat / vuosi</t>
  </si>
  <si>
    <t>Hankintasäästö</t>
  </si>
  <si>
    <t>2021–2022</t>
  </si>
  <si>
    <t>Hinta</t>
  </si>
  <si>
    <t>Rollaattori</t>
  </si>
  <si>
    <t>Pyörätuoli</t>
  </si>
  <si>
    <t>Työn tehostumisen säästöt</t>
  </si>
  <si>
    <t>Säästöt yhteensä</t>
  </si>
  <si>
    <t>Värikoodauksien selitteet</t>
  </si>
  <si>
    <t>Kovakoodattu arvo</t>
  </si>
  <si>
    <t>Laskenta</t>
  </si>
  <si>
    <t>Oletukset</t>
  </si>
  <si>
    <t>Apuvälineiden hankinnan myötä vältetyt hankinnat</t>
  </si>
  <si>
    <t xml:space="preserve">Sähköinen </t>
  </si>
  <si>
    <t>Paperinen</t>
  </si>
  <si>
    <t>*Viite: hankintojen väheneminen voi johtua osittain muistakin tekijöistä, ei täysin palautuskehotusten käyttöönotosta.</t>
  </si>
  <si>
    <t>*Lähde: PowerBI</t>
  </si>
  <si>
    <t>Selite</t>
  </si>
  <si>
    <t>Postituskustannusten väheneminen</t>
  </si>
  <si>
    <t>*Huom. oletettu eriteltyihin viesteihin sama osuus sähköisiä ja paperisia kuin PowerBI:n mukaan viesteissä oli vuonna 2025</t>
  </si>
  <si>
    <t xml:space="preserve">*Mukana rollaattorien ja pyörätuolien vältetyt hankinnat </t>
  </si>
  <si>
    <t>*Lähde: PowerBI, luvut skaalattu koko vuodelle</t>
  </si>
  <si>
    <t>*Mukana kaikki "Päätökset ja maksusitoumukset" -kategoriaan merkityt Suomi.fi-viestit</t>
  </si>
  <si>
    <t>Tilatut / lainatut</t>
  </si>
  <si>
    <t>Jakso (2v)</t>
  </si>
  <si>
    <t>Paperisen ja sähköisten viestin osuudet (kaikki Suomi.fi-viestit)</t>
  </si>
  <si>
    <t>*Mukana kaikki sähköiset vuoden 2025 Suomi.fi-viestit</t>
  </si>
  <si>
    <t>Sähköisten viestien osuus</t>
  </si>
  <si>
    <t>Paperisten viestien osuus</t>
  </si>
  <si>
    <t>*Mallinnettu loivennettu sähköisten viestien osuuden nousu</t>
  </si>
  <si>
    <t>Keski-Pohjanmaan hyvinvointialue</t>
  </si>
  <si>
    <t>Asiakasmaksu-/päätösasiakirjat ja apuvälineiden palautuskehotukset</t>
  </si>
  <si>
    <t>Viestien määrä PowerBI-raportin mukaisesti</t>
  </si>
  <si>
    <t>Suomi.fi-viestit kustannushyötyarvio</t>
  </si>
  <si>
    <t>Työajan säästöt ja postitussäästöt</t>
  </si>
  <si>
    <t>Viestityyppi</t>
  </si>
  <si>
    <t>Sivukulut</t>
  </si>
  <si>
    <t>Tyel, työt.vak., sava, muut pakolliset vakuutukset, lomapalkka ja -raha, työterveys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</si>
</sst>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#,##0\ &quot;€&quot;"/>
    <numFmt numFmtId="166" formatCode="0.0000"/>
    <numFmt numFmtId="167" formatCode="0.000"/>
    <numFmt numFmtId="168" formatCode="[$-409]mmm\-yy;@"/>
  </numFmts>
  <fonts count="33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0" tint="-0.499984740745262"/>
      <name val="Arial"/>
      <family val="2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1"/>
      <color rgb="FF0070C0"/>
      <name val="Arial"/>
      <family val="2"/>
    </font>
    <font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sz val="11"/>
      <color rgb="FF003479"/>
      <name val="Calibri"/>
      <family val="2"/>
      <scheme val="minor"/>
    </font>
    <font>
      <sz val="36"/>
      <color rgb="FF003479"/>
      <name val="KPMG Extralight"/>
      <family val="2"/>
    </font>
    <font>
      <b/>
      <sz val="62"/>
      <color rgb="FF003479"/>
      <name val="KPMG Extralight"/>
      <family val="2"/>
    </font>
    <font>
      <i/>
      <sz val="28"/>
      <color rgb="FF003479"/>
      <name val="KPMG Extralight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0" tint="-0.34998626667073579"/>
      <name val="Arial"/>
      <family val="2"/>
    </font>
    <font>
      <i/>
      <sz val="11"/>
      <color theme="2" tint="-0.499984740745262"/>
      <name val="Arial"/>
      <family val="2"/>
    </font>
    <font>
      <b/>
      <sz val="11"/>
      <color theme="2" tint="-0.499984740745262"/>
      <name val="Arial"/>
      <family val="2"/>
    </font>
    <font>
      <sz val="11"/>
      <color theme="2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E6E6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9" fontId="8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0" fillId="3" borderId="0" xfId="0" applyFill="1"/>
    <xf numFmtId="0" fontId="4" fillId="4" borderId="0" xfId="0" applyFont="1" applyFill="1"/>
    <xf numFmtId="0" fontId="5" fillId="4" borderId="0" xfId="0" applyFont="1" applyFill="1"/>
    <xf numFmtId="0" fontId="0" fillId="4" borderId="0" xfId="0" applyFill="1"/>
    <xf numFmtId="0" fontId="9" fillId="5" borderId="0" xfId="0" applyFont="1" applyFill="1"/>
    <xf numFmtId="2" fontId="0" fillId="0" borderId="0" xfId="0" applyNumberFormat="1"/>
    <xf numFmtId="0" fontId="0" fillId="2" borderId="0" xfId="0" applyFill="1"/>
    <xf numFmtId="0" fontId="5" fillId="2" borderId="0" xfId="0" applyFont="1" applyFill="1"/>
    <xf numFmtId="0" fontId="5" fillId="3" borderId="0" xfId="0" applyFont="1" applyFill="1"/>
    <xf numFmtId="0" fontId="4" fillId="2" borderId="0" xfId="0" applyFont="1" applyFill="1"/>
    <xf numFmtId="0" fontId="10" fillId="0" borderId="0" xfId="0" applyFont="1"/>
    <xf numFmtId="165" fontId="7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9" fontId="5" fillId="2" borderId="1" xfId="4" applyFont="1" applyFill="1" applyBorder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3" fillId="6" borderId="0" xfId="0" applyFont="1" applyFill="1"/>
    <xf numFmtId="0" fontId="13" fillId="6" borderId="0" xfId="0" applyFont="1" applyFill="1" applyAlignment="1">
      <alignment horizontal="left" vertical="center"/>
    </xf>
    <xf numFmtId="166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4" fillId="6" borderId="0" xfId="0" applyFont="1" applyFill="1" applyAlignment="1">
      <alignment horizont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165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8" fillId="0" borderId="0" xfId="0" applyFont="1"/>
    <xf numFmtId="9" fontId="7" fillId="0" borderId="0" xfId="0" applyNumberFormat="1" applyFont="1" applyAlignment="1">
      <alignment horizontal="center"/>
    </xf>
    <xf numFmtId="0" fontId="14" fillId="0" borderId="0" xfId="0" applyFont="1"/>
    <xf numFmtId="165" fontId="5" fillId="0" borderId="1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4" fillId="6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7" borderId="0" xfId="0" applyFill="1"/>
    <xf numFmtId="0" fontId="0" fillId="8" borderId="0" xfId="0" applyFill="1"/>
    <xf numFmtId="0" fontId="22" fillId="8" borderId="0" xfId="0" applyFont="1" applyFill="1"/>
    <xf numFmtId="168" fontId="23" fillId="8" borderId="0" xfId="0" applyNumberFormat="1" applyFont="1" applyFill="1" applyAlignment="1">
      <alignment wrapText="1"/>
    </xf>
    <xf numFmtId="0" fontId="0" fillId="9" borderId="0" xfId="0" applyFill="1"/>
    <xf numFmtId="168" fontId="25" fillId="8" borderId="0" xfId="0" applyNumberFormat="1" applyFont="1" applyFill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27" fillId="10" borderId="0" xfId="0" applyFont="1" applyFill="1"/>
    <xf numFmtId="0" fontId="26" fillId="10" borderId="0" xfId="0" applyFont="1" applyFill="1"/>
    <xf numFmtId="0" fontId="28" fillId="10" borderId="0" xfId="0" applyFont="1" applyFill="1"/>
    <xf numFmtId="2" fontId="28" fillId="10" borderId="0" xfId="0" applyNumberFormat="1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4" fillId="8" borderId="0" xfId="0" applyFont="1" applyFill="1" applyAlignment="1">
      <alignment horizontal="left"/>
    </xf>
    <xf numFmtId="168" fontId="23" fillId="8" borderId="0" xfId="0" applyNumberFormat="1" applyFont="1" applyFill="1" applyAlignment="1">
      <alignment horizontal="left" wrapText="1"/>
    </xf>
    <xf numFmtId="0" fontId="29" fillId="3" borderId="0" xfId="0" applyFont="1" applyFill="1"/>
    <xf numFmtId="0" fontId="30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1" fillId="10" borderId="0" xfId="0" applyFont="1" applyFill="1" applyAlignment="1">
      <alignment horizontal="center" wrapText="1"/>
    </xf>
    <xf numFmtId="0" fontId="31" fillId="10" borderId="0" xfId="0" applyFont="1" applyFill="1" applyAlignment="1">
      <alignment horizontal="center"/>
    </xf>
    <xf numFmtId="0" fontId="30" fillId="10" borderId="0" xfId="0" applyFont="1" applyFill="1"/>
    <xf numFmtId="1" fontId="32" fillId="10" borderId="0" xfId="0" applyNumberFormat="1" applyFont="1" applyFill="1" applyAlignment="1">
      <alignment horizontal="center"/>
    </xf>
    <xf numFmtId="165" fontId="32" fillId="10" borderId="0" xfId="0" applyNumberFormat="1" applyFont="1" applyFill="1" applyAlignment="1">
      <alignment horizontal="center"/>
    </xf>
  </cellXfs>
  <cellStyles count="5">
    <cellStyle name="Normaali" xfId="0" builtinId="0"/>
    <cellStyle name="Normaali 3" xfId="1" xr:uid="{1C70EBED-6946-48A4-B62C-A5C2A7CD3C44}"/>
    <cellStyle name="Normaali 4" xfId="3" xr:uid="{F675C8C3-C14C-404A-8DD6-40FD1318FF75}"/>
    <cellStyle name="Normal 2" xfId="2" xr:uid="{F9A27B15-E5D1-431A-9659-F7D0BA79B7C1}"/>
    <cellStyle name="Prosenttia" xfId="4" builtinId="5"/>
  </cellStyles>
  <dxfs count="0"/>
  <tableStyles count="0" defaultTableStyle="TableStyleMedium2" defaultPivotStyle="PivotStyleLight16"/>
  <colors>
    <mruColors>
      <color rgb="FF003479"/>
      <color rgb="FF006600"/>
      <color rgb="FF144C5B"/>
      <color rgb="FF4BCB72"/>
      <color rgb="FF28B9CE"/>
      <color rgb="FF398BA2"/>
      <color rgb="FFFAB233"/>
      <color rgb="FFFACC7D"/>
      <color rgb="FFC1E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Suomi.fi-viestien</a:t>
            </a:r>
            <a:r>
              <a:rPr lang="fi-FI" baseline="0"/>
              <a:t> määrän ja s</a:t>
            </a:r>
            <a:r>
              <a:rPr lang="fi-FI"/>
              <a:t>ähköisten</a:t>
            </a:r>
            <a:r>
              <a:rPr lang="fi-FI" baseline="0"/>
              <a:t> viestin osuuden mallinnettu kehitys ja postituskustannusten säästöpotentiaali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Soite!$G$27</c:f>
              <c:strCache>
                <c:ptCount val="1"/>
                <c:pt idx="0">
                  <c:v>Postituskustannusten väheneminen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3485153511504638E-17"/>
                  <c:y val="5.58944991918304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1-4543-85B6-B254A1C092EE}"/>
                </c:ext>
              </c:extLst>
            </c:dLbl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Soite!$B$28:$B$30</c:f>
              <c:numCache>
                <c:formatCode>General</c:formatCode>
                <c:ptCount val="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</c:numCache>
            </c:numRef>
          </c:cat>
          <c:val>
            <c:numRef>
              <c:f>Soite!$G$28:$G$30</c:f>
              <c:numCache>
                <c:formatCode>#\ ##0\ "€"</c:formatCode>
                <c:ptCount val="3"/>
                <c:pt idx="0">
                  <c:v>4166.5164000000004</c:v>
                </c:pt>
                <c:pt idx="1">
                  <c:v>26646.984000000004</c:v>
                </c:pt>
                <c:pt idx="2">
                  <c:v>39823.38464832001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543-85B6-B254A1C092EE}"/>
            </c:ext>
          </c:extLst>
        </c:ser>
        <c:ser>
          <c:idx val="2"/>
          <c:order val="2"/>
          <c:tx>
            <c:strRef>
              <c:f>Soite!$C$27</c:f>
              <c:strCache>
                <c:ptCount val="1"/>
                <c:pt idx="0">
                  <c:v>Suomi.fi-viestien määrä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Soite!$C$28:$C$30</c:f>
              <c:numCache>
                <c:formatCode>#,##0</c:formatCode>
                <c:ptCount val="3"/>
                <c:pt idx="0">
                  <c:v>17034</c:v>
                </c:pt>
                <c:pt idx="1">
                  <c:v>54381.600000000006</c:v>
                </c:pt>
                <c:pt idx="2">
                  <c:v>65257.920000000006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C1-4543-85B6-B254A1C09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45776"/>
        <c:axId val="138542896"/>
      </c:barChart>
      <c:lineChart>
        <c:grouping val="standard"/>
        <c:varyColors val="0"/>
        <c:ser>
          <c:idx val="1"/>
          <c:order val="1"/>
          <c:tx>
            <c:strRef>
              <c:f>Soite!$D$27</c:f>
              <c:strCache>
                <c:ptCount val="1"/>
                <c:pt idx="0">
                  <c:v>Sähköisten viestien osuus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03775213029879E-2"/>
                  <c:y val="-3.7339967980308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1-4543-85B6-B254A1C092EE}"/>
                </c:ext>
              </c:extLst>
            </c:dLbl>
            <c:dLbl>
              <c:idx val="1"/>
              <c:layout>
                <c:manualLayout>
                  <c:x val="-5.9880487541797069E-2"/>
                  <c:y val="-3.7644101898445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1-4543-85B6-B254A1C092EE}"/>
                </c:ext>
              </c:extLst>
            </c:dLbl>
            <c:dLbl>
              <c:idx val="2"/>
              <c:layout>
                <c:manualLayout>
                  <c:x val="-5.4794520547945202E-2"/>
                  <c:y val="-3.375000664370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1-4543-85B6-B254A1C09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Soite!$D$28:$D$30</c:f>
              <c:numCache>
                <c:formatCode>0%</c:formatCode>
                <c:ptCount val="3"/>
                <c:pt idx="0">
                  <c:v>0.24460000000000004</c:v>
                </c:pt>
                <c:pt idx="1">
                  <c:v>0.49</c:v>
                </c:pt>
                <c:pt idx="2">
                  <c:v>0.61024600000000007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1-4543-85B6-B254A1C09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16768"/>
        <c:axId val="134221088"/>
      </c:lineChart>
      <c:catAx>
        <c:axId val="13854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38542896"/>
        <c:crosses val="autoZero"/>
        <c:auto val="1"/>
        <c:lblAlgn val="ctr"/>
        <c:lblOffset val="100"/>
        <c:noMultiLvlLbl val="0"/>
      </c:catAx>
      <c:valAx>
        <c:axId val="13854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38545776"/>
        <c:crosses val="autoZero"/>
        <c:crossBetween val="between"/>
      </c:valAx>
      <c:valAx>
        <c:axId val="134221088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34216768"/>
        <c:crosses val="max"/>
        <c:crossBetween val="between"/>
      </c:valAx>
      <c:catAx>
        <c:axId val="134216768"/>
        <c:scaling>
          <c:orientation val="minMax"/>
        </c:scaling>
        <c:delete val="1"/>
        <c:axPos val="b"/>
        <c:majorTickMark val="out"/>
        <c:minorTickMark val="none"/>
        <c:tickLblPos val="nextTo"/>
        <c:crossAx val="13422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1</xdr:row>
      <xdr:rowOff>123825</xdr:rowOff>
    </xdr:from>
    <xdr:ext cx="857221" cy="378983"/>
    <xdr:pic>
      <xdr:nvPicPr>
        <xdr:cNvPr id="2" name="Picture 1" descr="KPMG_NoCP_white_US_283_6780.eps">
          <a:extLst>
            <a:ext uri="{FF2B5EF4-FFF2-40B4-BE49-F238E27FC236}">
              <a16:creationId xmlns:a16="http://schemas.microsoft.com/office/drawing/2014/main" id="{953E0014-43C2-49FF-B80F-9DDE24598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7816" t="22176" r="7816" b="22176"/>
        <a:stretch/>
      </xdr:blipFill>
      <xdr:spPr>
        <a:xfrm>
          <a:off x="762000" y="304800"/>
          <a:ext cx="857221" cy="3789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47</xdr:row>
      <xdr:rowOff>0</xdr:rowOff>
    </xdr:from>
    <xdr:to>
      <xdr:col>8</xdr:col>
      <xdr:colOff>0</xdr:colOff>
      <xdr:row>56</xdr:row>
      <xdr:rowOff>0</xdr:rowOff>
    </xdr:to>
    <xdr:graphicFrame macro="">
      <xdr:nvGraphicFramePr>
        <xdr:cNvPr id="5" name="Chart 4" descr="Palkkikaavio, joka kuvaa Suomi.fi-viestien määrän ja sähköisten viestin osuuden mallinnettua kehitystä ja postituskustannusten säästöpotentiaalia.&#10;Vuonna 2025 sähköisten viestien osuus 24%, postituskustannukset vähenivät 4167 euroa ja Suomi.fi-viestien määrä 17 034 kappaletta. Vuonna 2026 sähköisten viestien osuus 49%, postituskustannukset vähenivät 26 647 euroa ja Suomi.fi-viestien määrä 54 382 kappaletta. Vuoden 2027 ennuste sähköisten viestien osuus 61 %, postituskustannukset vähentyneet 39 823 euroa ja Suomi.fi-viestien määrä 65 258 kappaletta.">
          <a:extLst>
            <a:ext uri="{FF2B5EF4-FFF2-40B4-BE49-F238E27FC236}">
              <a16:creationId xmlns:a16="http://schemas.microsoft.com/office/drawing/2014/main" id="{F0D7A132-1ED3-E9F9-A29E-908E9D7D5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F0BC-FC20-466F-927F-95EB7086EF54}">
  <dimension ref="A1:U46"/>
  <sheetViews>
    <sheetView topLeftCell="A8" zoomScale="70" zoomScaleNormal="70" workbookViewId="0">
      <selection activeCell="G17" sqref="G17:S18"/>
    </sheetView>
  </sheetViews>
  <sheetFormatPr defaultColWidth="8.90625" defaultRowHeight="14.5"/>
  <cols>
    <col min="1" max="16384" width="8.90625" style="61"/>
  </cols>
  <sheetData>
    <row r="1" spans="1:21">
      <c r="A1" s="65"/>
      <c r="B1" s="65"/>
      <c r="C1" s="65"/>
      <c r="D1" s="65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>
      <c r="A2" s="65"/>
      <c r="B2" s="65"/>
      <c r="C2" s="65"/>
      <c r="D2" s="65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>
      <c r="A3" s="65"/>
      <c r="B3" s="65"/>
      <c r="C3" s="65"/>
      <c r="D3" s="65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>
      <c r="A4" s="65"/>
      <c r="B4" s="65"/>
      <c r="C4" s="65"/>
      <c r="D4" s="65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1">
      <c r="A5" s="65"/>
      <c r="B5" s="65"/>
      <c r="C5" s="65"/>
      <c r="D5" s="65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1">
      <c r="A6" s="65"/>
      <c r="B6" s="65"/>
      <c r="C6" s="65"/>
      <c r="D6" s="65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>
      <c r="A7" s="65"/>
      <c r="B7" s="65"/>
      <c r="C7" s="65"/>
      <c r="D7" s="65"/>
      <c r="E7" s="62"/>
      <c r="F7" s="62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2"/>
      <c r="T7" s="62"/>
      <c r="U7" s="62"/>
    </row>
    <row r="8" spans="1:21">
      <c r="A8" s="65"/>
      <c r="B8" s="65"/>
      <c r="C8" s="65"/>
      <c r="D8" s="65"/>
      <c r="E8" s="62"/>
      <c r="F8" s="62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2"/>
      <c r="T8" s="62"/>
      <c r="U8" s="62"/>
    </row>
    <row r="9" spans="1:21" ht="14.4" customHeight="1">
      <c r="A9" s="65"/>
      <c r="B9" s="65"/>
      <c r="C9" s="65"/>
      <c r="D9" s="65"/>
      <c r="E9" s="62"/>
      <c r="F9" s="62"/>
      <c r="G9" s="74" t="s">
        <v>67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62"/>
      <c r="U9" s="62"/>
    </row>
    <row r="10" spans="1:21" ht="14.4" customHeight="1">
      <c r="A10" s="65"/>
      <c r="B10" s="65"/>
      <c r="C10" s="65"/>
      <c r="D10" s="65"/>
      <c r="E10" s="62"/>
      <c r="F10" s="62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62"/>
      <c r="U10" s="62"/>
    </row>
    <row r="11" spans="1:21" ht="14.4" customHeight="1">
      <c r="A11" s="65"/>
      <c r="B11" s="65"/>
      <c r="C11" s="65"/>
      <c r="D11" s="65"/>
      <c r="E11" s="62"/>
      <c r="F11" s="62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62"/>
      <c r="U11" s="62"/>
    </row>
    <row r="12" spans="1:21" ht="14.4" customHeight="1">
      <c r="A12" s="65"/>
      <c r="B12" s="65"/>
      <c r="C12" s="65"/>
      <c r="D12" s="65"/>
      <c r="E12" s="62"/>
      <c r="F12" s="62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62"/>
      <c r="U12" s="62"/>
    </row>
    <row r="13" spans="1:21" ht="14.4" customHeight="1">
      <c r="A13" s="65"/>
      <c r="B13" s="65"/>
      <c r="C13" s="65"/>
      <c r="D13" s="65"/>
      <c r="E13" s="62"/>
      <c r="F13" s="62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62"/>
      <c r="U13" s="62"/>
    </row>
    <row r="14" spans="1:21" ht="14.4" customHeight="1">
      <c r="A14" s="65"/>
      <c r="B14" s="65"/>
      <c r="C14" s="65"/>
      <c r="D14" s="65"/>
      <c r="E14" s="62"/>
      <c r="F14" s="62"/>
      <c r="G14" s="75" t="s">
        <v>70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64"/>
      <c r="T14" s="64"/>
      <c r="U14" s="64"/>
    </row>
    <row r="15" spans="1:21" ht="14.4" customHeight="1">
      <c r="A15" s="65"/>
      <c r="B15" s="65"/>
      <c r="C15" s="65"/>
      <c r="D15" s="65"/>
      <c r="E15" s="62"/>
      <c r="F15" s="62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64"/>
      <c r="T15" s="64"/>
      <c r="U15" s="64"/>
    </row>
    <row r="16" spans="1:21" ht="14.4" customHeight="1">
      <c r="A16" s="65"/>
      <c r="B16" s="65"/>
      <c r="C16" s="65"/>
      <c r="D16" s="65"/>
      <c r="E16" s="62"/>
      <c r="F16" s="62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64"/>
      <c r="T16" s="64"/>
      <c r="U16" s="64"/>
    </row>
    <row r="17" spans="1:21" ht="14.4" customHeight="1">
      <c r="A17" s="65"/>
      <c r="B17" s="65"/>
      <c r="C17" s="65"/>
      <c r="D17" s="65"/>
      <c r="E17" s="62"/>
      <c r="F17" s="62"/>
      <c r="G17" s="66" t="s">
        <v>68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4"/>
      <c r="U17" s="64"/>
    </row>
    <row r="18" spans="1:21" ht="22.75" customHeight="1">
      <c r="A18" s="65"/>
      <c r="B18" s="65"/>
      <c r="C18" s="65"/>
      <c r="D18" s="65"/>
      <c r="E18" s="62"/>
      <c r="F18" s="62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4"/>
      <c r="U18" s="64"/>
    </row>
    <row r="19" spans="1:21" ht="17.399999999999999" customHeight="1">
      <c r="A19" s="65"/>
      <c r="B19" s="65"/>
      <c r="C19" s="65"/>
      <c r="D19" s="65"/>
      <c r="E19" s="62"/>
      <c r="F19" s="62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21">
      <c r="A20" s="65"/>
      <c r="B20" s="65"/>
      <c r="C20" s="65"/>
      <c r="D20" s="65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2"/>
      <c r="T20" s="62"/>
      <c r="U20" s="62"/>
    </row>
    <row r="21" spans="1:21">
      <c r="A21" s="65"/>
      <c r="B21" s="65"/>
      <c r="C21" s="65"/>
      <c r="D21" s="65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>
      <c r="A22" s="65"/>
      <c r="B22" s="65"/>
      <c r="C22" s="65"/>
      <c r="D22" s="65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pans="1:21">
      <c r="A23" s="65"/>
      <c r="B23" s="65"/>
      <c r="C23" s="65"/>
      <c r="D23" s="65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pans="1:21">
      <c r="A24" s="65"/>
      <c r="B24" s="65"/>
      <c r="C24" s="65"/>
      <c r="D24" s="65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1:21">
      <c r="A25" s="65"/>
      <c r="B25" s="65"/>
      <c r="C25" s="65"/>
      <c r="D25" s="65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>
      <c r="A26" s="65"/>
      <c r="B26" s="65"/>
      <c r="C26" s="65"/>
      <c r="D26" s="65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1:21">
      <c r="A27" s="65"/>
      <c r="B27" s="65"/>
      <c r="C27" s="65"/>
      <c r="D27" s="65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1:21">
      <c r="A28" s="65"/>
      <c r="B28" s="65"/>
      <c r="C28" s="65"/>
      <c r="D28" s="65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1">
      <c r="A29" s="65"/>
      <c r="B29" s="65"/>
      <c r="C29" s="65"/>
      <c r="D29" s="65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1">
      <c r="A30" s="65"/>
      <c r="B30" s="65"/>
      <c r="C30" s="65"/>
      <c r="D30" s="65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>
      <c r="A31" s="65"/>
      <c r="B31" s="65"/>
      <c r="C31" s="65"/>
      <c r="D31" s="65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1">
      <c r="A32" s="65"/>
      <c r="B32" s="65"/>
      <c r="C32" s="65"/>
      <c r="D32" s="65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1:21">
      <c r="A33" s="65"/>
      <c r="B33" s="65"/>
      <c r="C33" s="65"/>
      <c r="D33" s="65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1:21">
      <c r="A34" s="65"/>
      <c r="B34" s="65"/>
      <c r="C34" s="65"/>
      <c r="D34" s="65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1:21">
      <c r="A35" s="65"/>
      <c r="B35" s="65"/>
      <c r="C35" s="65"/>
      <c r="D35" s="65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1:21">
      <c r="A36" s="65"/>
      <c r="B36" s="65"/>
      <c r="C36" s="65"/>
      <c r="D36" s="65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1:21">
      <c r="A37" s="65"/>
      <c r="B37" s="65"/>
      <c r="C37" s="65"/>
      <c r="D37" s="65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1:21">
      <c r="A38" s="65"/>
      <c r="B38" s="65"/>
      <c r="C38" s="65"/>
      <c r="D38" s="65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>
      <c r="A39" s="65"/>
      <c r="B39" s="65"/>
      <c r="C39" s="65"/>
      <c r="D39" s="65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1:21">
      <c r="A40" s="65"/>
      <c r="B40" s="65"/>
      <c r="C40" s="65"/>
      <c r="D40" s="65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>
      <c r="A41" s="65"/>
      <c r="B41" s="65"/>
      <c r="C41" s="65"/>
      <c r="D41" s="65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>
      <c r="A42" s="65"/>
      <c r="B42" s="65"/>
      <c r="C42" s="65"/>
      <c r="D42" s="65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>
      <c r="A43" s="65"/>
      <c r="B43" s="65"/>
      <c r="C43" s="65"/>
      <c r="D43" s="6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>
      <c r="A44" s="65"/>
      <c r="B44" s="65"/>
      <c r="C44" s="65"/>
      <c r="D44" s="65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1:21">
      <c r="A45" s="65"/>
      <c r="B45" s="65"/>
      <c r="C45" s="65"/>
      <c r="D45" s="65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1:21">
      <c r="A46" s="65"/>
      <c r="B46" s="65"/>
      <c r="C46" s="65"/>
      <c r="D46" s="65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</sheetData>
  <mergeCells count="2">
    <mergeCell ref="G9:S13"/>
    <mergeCell ref="G14:R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53EB-E26D-4B8A-8935-EFDCAE7D3866}">
  <dimension ref="B5:C9"/>
  <sheetViews>
    <sheetView workbookViewId="0">
      <selection activeCell="B51" sqref="B51"/>
    </sheetView>
  </sheetViews>
  <sheetFormatPr defaultRowHeight="14.5"/>
  <cols>
    <col min="2" max="2" width="29.36328125" customWidth="1"/>
    <col min="3" max="3" width="20" customWidth="1"/>
  </cols>
  <sheetData>
    <row r="5" spans="2:3">
      <c r="B5" s="11" t="s">
        <v>45</v>
      </c>
      <c r="C5" s="11"/>
    </row>
    <row r="6" spans="2:3">
      <c r="B6" s="12" t="s">
        <v>46</v>
      </c>
      <c r="C6" s="57">
        <v>1000</v>
      </c>
    </row>
    <row r="7" spans="2:3">
      <c r="B7" s="12" t="s">
        <v>47</v>
      </c>
      <c r="C7" s="58">
        <v>1000</v>
      </c>
    </row>
    <row r="8" spans="2:3">
      <c r="B8" s="12" t="s">
        <v>48</v>
      </c>
      <c r="C8" s="59">
        <v>1000</v>
      </c>
    </row>
    <row r="9" spans="2:3">
      <c r="C9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A9EC-9138-473D-93B2-ECA553E7CA0B}">
  <dimension ref="A1:R56"/>
  <sheetViews>
    <sheetView tabSelected="1" topLeftCell="E1" zoomScale="70" zoomScaleNormal="70" workbookViewId="0">
      <selection activeCell="E11" sqref="A11:XFD11"/>
    </sheetView>
  </sheetViews>
  <sheetFormatPr defaultRowHeight="14.5"/>
  <cols>
    <col min="1" max="1" width="5.6328125" style="1" customWidth="1"/>
    <col min="2" max="2" width="52.6328125" style="1" customWidth="1"/>
    <col min="3" max="3" width="30.54296875" style="1" customWidth="1"/>
    <col min="4" max="4" width="29.90625" style="1" customWidth="1"/>
    <col min="5" max="5" width="26.36328125" style="1" customWidth="1"/>
    <col min="6" max="6" width="34.453125" style="1" customWidth="1"/>
    <col min="7" max="7" width="40.08984375" style="1" customWidth="1"/>
    <col min="8" max="8" width="26.81640625" style="1" customWidth="1"/>
    <col min="9" max="9" width="26.6328125" style="1" customWidth="1"/>
    <col min="10" max="10" width="19.453125" style="1" customWidth="1"/>
    <col min="11" max="11" width="15.453125" style="1" customWidth="1"/>
    <col min="12" max="12" width="15.36328125" style="1" customWidth="1"/>
    <col min="13" max="13" width="15" style="1" customWidth="1"/>
    <col min="14" max="18" width="8.90625" style="1"/>
  </cols>
  <sheetData>
    <row r="1" spans="1:18" s="7" customFormat="1">
      <c r="A1" s="15"/>
      <c r="B1" s="15"/>
      <c r="C1" s="15"/>
      <c r="D1" s="15"/>
      <c r="E1" s="15"/>
      <c r="F1" s="76" t="s">
        <v>7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7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7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s="7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s="10" customFormat="1">
      <c r="A5" s="9"/>
      <c r="B5" s="8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3" customFormat="1">
      <c r="A6" s="14"/>
      <c r="B6" s="16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8" spans="1:18" s="25" customFormat="1" ht="28.5">
      <c r="A8" s="23"/>
      <c r="B8" s="23" t="s">
        <v>8</v>
      </c>
      <c r="C8" s="24" t="s">
        <v>1</v>
      </c>
      <c r="D8" s="24" t="s">
        <v>9</v>
      </c>
      <c r="E8" s="30" t="s">
        <v>10</v>
      </c>
      <c r="F8" s="24" t="s">
        <v>11</v>
      </c>
      <c r="G8" s="23" t="s">
        <v>12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44.5" customHeight="1">
      <c r="B9" s="1" t="s">
        <v>13</v>
      </c>
      <c r="C9" s="18">
        <f>3159*(1+$C$13)</f>
        <v>4738.5</v>
      </c>
      <c r="D9" s="42">
        <f>SUMPRODUCT($C$17:$C$23,$F$17:$F$23)</f>
        <v>11308.8</v>
      </c>
      <c r="E9" s="2">
        <v>2</v>
      </c>
      <c r="F9" s="33">
        <f>(D9*E9/60/7.5)*(C9/21.5)</f>
        <v>11077.364093023256</v>
      </c>
      <c r="G9" s="67" t="s">
        <v>14</v>
      </c>
      <c r="H9" s="67"/>
    </row>
    <row r="10" spans="1:18" ht="44.5" customHeight="1">
      <c r="B10" s="1" t="s">
        <v>15</v>
      </c>
      <c r="C10" s="18">
        <f>3400*(1+$C$13)</f>
        <v>5100</v>
      </c>
      <c r="D10" s="42">
        <f>SUMPRODUCT($C$17:$C$22,$G$17:$G$22)</f>
        <v>690.2</v>
      </c>
      <c r="E10" s="2">
        <v>2</v>
      </c>
      <c r="F10" s="33">
        <f t="shared" ref="F10:F11" si="0">(D10*E10/60/7.5)*(C10/21.5)</f>
        <v>727.65271317829468</v>
      </c>
      <c r="G10" s="67" t="s">
        <v>16</v>
      </c>
      <c r="H10" s="67"/>
    </row>
    <row r="11" spans="1:18" ht="59.5" customHeight="1">
      <c r="B11" s="1" t="s">
        <v>17</v>
      </c>
      <c r="C11" s="18">
        <f>3220*(1+$C$13)</f>
        <v>4830</v>
      </c>
      <c r="D11" s="42">
        <f>SUMPRODUCT($C$17:$C$22,$H$17:$H$22)</f>
        <v>104</v>
      </c>
      <c r="E11" s="2">
        <v>2</v>
      </c>
      <c r="F11" s="33">
        <f t="shared" si="0"/>
        <v>103.83875968992248</v>
      </c>
      <c r="G11" s="67" t="s">
        <v>18</v>
      </c>
      <c r="H11" s="67"/>
    </row>
    <row r="12" spans="1:18">
      <c r="B12" s="39"/>
      <c r="C12" s="17" t="s">
        <v>19</v>
      </c>
      <c r="D12" s="4"/>
    </row>
    <row r="13" spans="1:18">
      <c r="B13" s="1" t="s">
        <v>73</v>
      </c>
      <c r="C13" s="22">
        <v>0.5</v>
      </c>
      <c r="D13" s="1" t="s">
        <v>74</v>
      </c>
    </row>
    <row r="14" spans="1:18">
      <c r="B14" s="1" t="s">
        <v>2</v>
      </c>
      <c r="C14" s="5">
        <v>1</v>
      </c>
    </row>
    <row r="16" spans="1:18" s="25" customFormat="1">
      <c r="A16" s="23"/>
      <c r="B16" s="26" t="s">
        <v>72</v>
      </c>
      <c r="C16" s="24" t="s">
        <v>20</v>
      </c>
      <c r="D16" s="24" t="s">
        <v>50</v>
      </c>
      <c r="E16" s="24" t="s">
        <v>51</v>
      </c>
      <c r="F16" s="24" t="s">
        <v>13</v>
      </c>
      <c r="G16" s="24" t="s">
        <v>15</v>
      </c>
      <c r="H16" s="24" t="s">
        <v>17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>
      <c r="B17" s="21" t="s">
        <v>21</v>
      </c>
      <c r="C17" s="54">
        <v>2316</v>
      </c>
      <c r="D17" s="55">
        <f>C17*D$28</f>
        <v>566.49360000000013</v>
      </c>
      <c r="E17" s="55">
        <f>D17*E$28</f>
        <v>427.92926544000005</v>
      </c>
      <c r="F17" s="22">
        <v>0.8</v>
      </c>
      <c r="G17" s="22">
        <v>0.2</v>
      </c>
      <c r="H17" s="22"/>
      <c r="I17" s="44" t="s">
        <v>56</v>
      </c>
    </row>
    <row r="18" spans="1:18">
      <c r="B18" s="21" t="s">
        <v>22</v>
      </c>
      <c r="C18" s="54">
        <v>371</v>
      </c>
      <c r="D18" s="55">
        <f t="shared" ref="D18:E24" si="1">C18*D$28</f>
        <v>90.746600000000015</v>
      </c>
      <c r="E18" s="55">
        <f t="shared" si="1"/>
        <v>68.549981640000013</v>
      </c>
      <c r="F18" s="22">
        <v>0.8</v>
      </c>
      <c r="G18" s="22">
        <v>0.2</v>
      </c>
      <c r="H18" s="22"/>
    </row>
    <row r="19" spans="1:18">
      <c r="B19" s="21" t="s">
        <v>23</v>
      </c>
      <c r="C19" s="54">
        <v>764</v>
      </c>
      <c r="D19" s="55">
        <f t="shared" si="1"/>
        <v>186.87440000000004</v>
      </c>
      <c r="E19" s="55">
        <f t="shared" si="1"/>
        <v>141.16492176000003</v>
      </c>
      <c r="F19" s="22">
        <v>0.8</v>
      </c>
      <c r="G19" s="22">
        <v>0.2</v>
      </c>
      <c r="H19" s="22"/>
    </row>
    <row r="20" spans="1:18">
      <c r="B20" s="21" t="s">
        <v>24</v>
      </c>
      <c r="C20" s="54">
        <v>477</v>
      </c>
      <c r="D20" s="55">
        <f t="shared" si="1"/>
        <v>116.67420000000001</v>
      </c>
      <c r="E20" s="55">
        <f t="shared" si="1"/>
        <v>88.13569068000001</v>
      </c>
      <c r="F20" s="22">
        <v>1</v>
      </c>
      <c r="G20" s="22"/>
      <c r="H20" s="22"/>
    </row>
    <row r="21" spans="1:18">
      <c r="B21" s="21" t="s">
        <v>25</v>
      </c>
      <c r="C21" s="54">
        <v>99</v>
      </c>
      <c r="D21" s="55">
        <f t="shared" si="1"/>
        <v>24.215400000000002</v>
      </c>
      <c r="E21" s="55">
        <f t="shared" si="1"/>
        <v>18.292313160000003</v>
      </c>
      <c r="F21" s="22"/>
      <c r="G21" s="22"/>
      <c r="H21" s="22">
        <v>1</v>
      </c>
    </row>
    <row r="22" spans="1:18">
      <c r="B22" s="21" t="s">
        <v>26</v>
      </c>
      <c r="C22" s="54">
        <v>5</v>
      </c>
      <c r="D22" s="55">
        <f t="shared" si="1"/>
        <v>1.2230000000000003</v>
      </c>
      <c r="E22" s="55">
        <f t="shared" si="1"/>
        <v>0.92385420000000018</v>
      </c>
      <c r="F22" s="22"/>
      <c r="G22" s="22"/>
      <c r="H22" s="22">
        <v>1</v>
      </c>
    </row>
    <row r="23" spans="1:18">
      <c r="B23" s="43" t="s">
        <v>27</v>
      </c>
      <c r="C23" s="54">
        <f>C25-SUM(C17:C22)</f>
        <v>8071</v>
      </c>
      <c r="D23" s="55">
        <f t="shared" si="1"/>
        <v>1974.1666000000002</v>
      </c>
      <c r="E23" s="55">
        <f t="shared" si="1"/>
        <v>1491.28544964</v>
      </c>
      <c r="F23" s="22">
        <v>1</v>
      </c>
      <c r="G23" s="22"/>
      <c r="H23" s="22"/>
    </row>
    <row r="24" spans="1:18">
      <c r="B24" s="20" t="s">
        <v>6</v>
      </c>
      <c r="C24" s="4">
        <f>SUM(C17:C23)</f>
        <v>12103</v>
      </c>
      <c r="D24" s="42">
        <f t="shared" si="1"/>
        <v>2960.3938000000003</v>
      </c>
      <c r="E24" s="42">
        <f t="shared" si="1"/>
        <v>2236.2814765200001</v>
      </c>
    </row>
    <row r="25" spans="1:18">
      <c r="B25" s="77" t="s">
        <v>69</v>
      </c>
      <c r="C25" s="78">
        <v>12103</v>
      </c>
      <c r="D25" s="34"/>
      <c r="E25" s="34"/>
      <c r="F25" s="40"/>
    </row>
    <row r="26" spans="1:18">
      <c r="B26" s="50"/>
      <c r="C26" s="34"/>
      <c r="D26" s="34"/>
      <c r="E26" s="34"/>
      <c r="F26" s="40"/>
    </row>
    <row r="27" spans="1:18" s="25" customFormat="1">
      <c r="A27" s="23"/>
      <c r="B27" s="26" t="s">
        <v>62</v>
      </c>
      <c r="C27" s="24" t="s">
        <v>20</v>
      </c>
      <c r="D27" s="24" t="s">
        <v>64</v>
      </c>
      <c r="E27" s="24" t="s">
        <v>65</v>
      </c>
      <c r="F27" s="24" t="s">
        <v>54</v>
      </c>
      <c r="G27" s="24" t="s">
        <v>55</v>
      </c>
      <c r="H27" s="24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>
      <c r="B28" s="45">
        <v>2025</v>
      </c>
      <c r="C28" s="56">
        <v>17034</v>
      </c>
      <c r="D28" s="49">
        <f>1-E28</f>
        <v>0.24460000000000004</v>
      </c>
      <c r="E28" s="49">
        <v>0.75539999999999996</v>
      </c>
      <c r="F28" s="79" t="s">
        <v>53</v>
      </c>
      <c r="G28" s="33">
        <f>C28*D28*$C$14</f>
        <v>4166.5164000000004</v>
      </c>
    </row>
    <row r="29" spans="1:18">
      <c r="B29" s="45">
        <v>2026</v>
      </c>
      <c r="C29" s="56">
        <f>22659/5*12</f>
        <v>54381.600000000006</v>
      </c>
      <c r="D29" s="49">
        <v>0.49</v>
      </c>
      <c r="E29" s="49">
        <f>1-D29</f>
        <v>0.51</v>
      </c>
      <c r="F29" s="79" t="s">
        <v>58</v>
      </c>
      <c r="G29" s="33">
        <f t="shared" ref="G29" si="2">C29*D29*$C$14</f>
        <v>26646.984000000004</v>
      </c>
    </row>
    <row r="30" spans="1:18">
      <c r="B30" s="45">
        <v>2027</v>
      </c>
      <c r="C30" s="56">
        <f>C29*(1.2)</f>
        <v>65257.920000000006</v>
      </c>
      <c r="D30" s="49">
        <f>D29*(1+(D29-D28))</f>
        <v>0.61024600000000007</v>
      </c>
      <c r="E30" s="49">
        <f>E29*(1+(E29-E28))</f>
        <v>0.38484600000000002</v>
      </c>
      <c r="F30" s="79" t="s">
        <v>66</v>
      </c>
      <c r="G30" s="33">
        <f>C30*D30*$C$14</f>
        <v>39823.38464832001</v>
      </c>
    </row>
    <row r="31" spans="1:18">
      <c r="C31" s="34"/>
      <c r="D31" s="34"/>
      <c r="E31" s="34"/>
      <c r="F31" s="40"/>
    </row>
    <row r="32" spans="1:18" s="13" customFormat="1">
      <c r="A32" s="14"/>
      <c r="B32" s="16" t="s">
        <v>28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C33" s="4"/>
      <c r="D33" s="72"/>
      <c r="E33" s="73"/>
      <c r="F33" s="73"/>
      <c r="G33" s="4"/>
      <c r="H33" s="4"/>
      <c r="I33" s="4"/>
      <c r="J33" s="4"/>
    </row>
    <row r="34" spans="1:18" s="25" customFormat="1">
      <c r="A34" s="23"/>
      <c r="B34" s="26" t="s">
        <v>29</v>
      </c>
      <c r="C34" s="24" t="s">
        <v>61</v>
      </c>
      <c r="D34" s="24" t="s">
        <v>30</v>
      </c>
      <c r="E34" s="24" t="s">
        <v>31</v>
      </c>
      <c r="F34" s="24" t="s">
        <v>60</v>
      </c>
      <c r="G34" s="24"/>
      <c r="H34" s="24"/>
      <c r="I34" s="24"/>
      <c r="J34" s="24"/>
      <c r="K34" s="23"/>
      <c r="L34" s="23"/>
      <c r="M34" s="23"/>
      <c r="N34" s="23"/>
      <c r="O34" s="23"/>
      <c r="P34" s="23"/>
      <c r="Q34" s="23"/>
      <c r="R34" s="23"/>
    </row>
    <row r="35" spans="1:18">
      <c r="B35" s="20" t="s">
        <v>32</v>
      </c>
      <c r="C35" s="54" t="s">
        <v>33</v>
      </c>
      <c r="D35" s="54">
        <v>691</v>
      </c>
      <c r="E35" s="54">
        <v>2251</v>
      </c>
      <c r="F35" s="29">
        <f>D35/E35</f>
        <v>0.30697467792092403</v>
      </c>
      <c r="G35" s="4"/>
      <c r="H35" s="4"/>
      <c r="I35" s="4"/>
      <c r="J35" s="4"/>
    </row>
    <row r="36" spans="1:18">
      <c r="B36" s="20" t="s">
        <v>34</v>
      </c>
      <c r="C36" s="54" t="s">
        <v>33</v>
      </c>
      <c r="D36" s="54">
        <v>411</v>
      </c>
      <c r="E36" s="54">
        <v>1466</v>
      </c>
      <c r="F36" s="29">
        <f>D36/E36</f>
        <v>0.28035470668485674</v>
      </c>
      <c r="G36" s="4"/>
      <c r="H36" s="28"/>
      <c r="I36" s="4"/>
      <c r="J36" s="4"/>
    </row>
    <row r="37" spans="1:18" s="25" customFormat="1">
      <c r="A37" s="23"/>
      <c r="B37" s="26" t="s">
        <v>29</v>
      </c>
      <c r="C37" s="24" t="s">
        <v>61</v>
      </c>
      <c r="D37" s="24" t="s">
        <v>30</v>
      </c>
      <c r="E37" s="24" t="s">
        <v>31</v>
      </c>
      <c r="F37" s="24" t="s">
        <v>60</v>
      </c>
      <c r="G37" s="80" t="s">
        <v>35</v>
      </c>
      <c r="H37" s="81" t="s">
        <v>36</v>
      </c>
      <c r="I37" s="81" t="s">
        <v>37</v>
      </c>
      <c r="J37" s="81" t="s">
        <v>38</v>
      </c>
      <c r="K37" s="82" t="s">
        <v>52</v>
      </c>
      <c r="L37" s="69"/>
      <c r="M37" s="69"/>
      <c r="N37" s="69"/>
      <c r="O37" s="69"/>
      <c r="P37" s="69"/>
      <c r="Q37" s="69"/>
      <c r="R37" s="23"/>
    </row>
    <row r="38" spans="1:18">
      <c r="B38" s="20" t="s">
        <v>32</v>
      </c>
      <c r="C38" s="54" t="s">
        <v>39</v>
      </c>
      <c r="D38" s="54">
        <v>622</v>
      </c>
      <c r="E38" s="54">
        <v>2563</v>
      </c>
      <c r="F38" s="29">
        <v>0.24268435427233712</v>
      </c>
      <c r="G38" s="83">
        <v>786.77609951132831</v>
      </c>
      <c r="H38" s="83">
        <v>164.77609951132831</v>
      </c>
      <c r="I38" s="83">
        <f>H38/2</f>
        <v>82.388049755664156</v>
      </c>
      <c r="J38" s="84">
        <f>I38*C42</f>
        <v>16477.609951132832</v>
      </c>
      <c r="K38" s="68"/>
      <c r="L38" s="70"/>
      <c r="M38" s="70"/>
      <c r="N38" s="70"/>
      <c r="O38" s="70"/>
      <c r="P38" s="70"/>
      <c r="Q38" s="70"/>
    </row>
    <row r="39" spans="1:18">
      <c r="B39" s="20" t="s">
        <v>34</v>
      </c>
      <c r="C39" s="54" t="s">
        <v>39</v>
      </c>
      <c r="D39" s="54">
        <v>322</v>
      </c>
      <c r="E39" s="54">
        <v>1388</v>
      </c>
      <c r="F39" s="29">
        <v>0.23198847262247838</v>
      </c>
      <c r="G39" s="83">
        <v>389.13233287858117</v>
      </c>
      <c r="H39" s="83">
        <v>67.132332878581167</v>
      </c>
      <c r="I39" s="83">
        <f>H39/2</f>
        <v>33.566166439290583</v>
      </c>
      <c r="J39" s="84">
        <f>I39*C43</f>
        <v>13426.466575716233</v>
      </c>
      <c r="K39" s="70"/>
      <c r="L39" s="70"/>
      <c r="M39" s="70"/>
      <c r="N39" s="70"/>
      <c r="O39" s="70"/>
      <c r="P39" s="70"/>
      <c r="Q39" s="70"/>
    </row>
    <row r="40" spans="1:18">
      <c r="B40" s="36"/>
      <c r="C40" s="36"/>
      <c r="D40" s="35"/>
      <c r="E40" s="37"/>
      <c r="F40" s="29"/>
      <c r="G40" s="71"/>
      <c r="H40" s="71"/>
      <c r="I40" s="70"/>
      <c r="J40" s="70"/>
      <c r="K40" s="70"/>
      <c r="L40" s="70"/>
      <c r="M40" s="70"/>
      <c r="N40" s="70"/>
      <c r="O40" s="70"/>
      <c r="P40" s="70"/>
      <c r="Q40" s="70"/>
    </row>
    <row r="41" spans="1:18">
      <c r="B41" s="26" t="s">
        <v>29</v>
      </c>
      <c r="C41" s="24" t="s">
        <v>40</v>
      </c>
      <c r="D41" s="35"/>
      <c r="E41" s="37"/>
      <c r="F41" s="27"/>
      <c r="G41" s="28"/>
      <c r="H41" s="28"/>
    </row>
    <row r="42" spans="1:18">
      <c r="B42" s="20" t="s">
        <v>41</v>
      </c>
      <c r="C42" s="5">
        <v>200</v>
      </c>
      <c r="D42" s="38"/>
      <c r="E42" s="37"/>
      <c r="F42" s="27"/>
      <c r="G42" s="28"/>
      <c r="H42" s="28"/>
    </row>
    <row r="43" spans="1:18">
      <c r="B43" s="20" t="s">
        <v>42</v>
      </c>
      <c r="C43" s="5">
        <v>400</v>
      </c>
      <c r="D43" s="38"/>
    </row>
    <row r="45" spans="1:18">
      <c r="B45" s="20"/>
    </row>
    <row r="46" spans="1:18" s="10" customFormat="1" ht="14" customHeight="1">
      <c r="A46" s="9"/>
      <c r="B46" s="8" t="s">
        <v>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18" customHeight="1">
      <c r="C47" s="46"/>
      <c r="D47" s="46"/>
    </row>
    <row r="48" spans="1:18" ht="43">
      <c r="B48" s="3" t="s">
        <v>4</v>
      </c>
      <c r="C48" s="51">
        <f>SUM(F9:F11)</f>
        <v>11908.855565891474</v>
      </c>
      <c r="D48" s="47" t="s">
        <v>59</v>
      </c>
      <c r="E48" s="19"/>
    </row>
    <row r="49" spans="2:5">
      <c r="C49" s="52"/>
      <c r="D49" s="17"/>
    </row>
    <row r="50" spans="2:5" ht="57" customHeight="1">
      <c r="B50" s="3" t="s">
        <v>5</v>
      </c>
      <c r="C50" s="51">
        <f>G28</f>
        <v>4166.5164000000004</v>
      </c>
      <c r="D50" s="47" t="s">
        <v>63</v>
      </c>
    </row>
    <row r="51" spans="2:5">
      <c r="C51" s="52"/>
      <c r="D51" s="48"/>
      <c r="E51" s="6"/>
    </row>
    <row r="52" spans="2:5" ht="29" customHeight="1">
      <c r="B52" s="31" t="s">
        <v>43</v>
      </c>
      <c r="C52" s="53">
        <f>C48+C50</f>
        <v>16075.371965891474</v>
      </c>
      <c r="D52" s="48"/>
      <c r="E52" s="6"/>
    </row>
    <row r="53" spans="2:5">
      <c r="C53" s="52"/>
      <c r="D53" s="48"/>
      <c r="E53" s="6"/>
    </row>
    <row r="54" spans="2:5" ht="52.5" customHeight="1">
      <c r="B54" s="41" t="s">
        <v>49</v>
      </c>
      <c r="C54" s="51">
        <f>SUM(J38:J39)</f>
        <v>29904.076526849065</v>
      </c>
      <c r="D54" s="47" t="s">
        <v>57</v>
      </c>
      <c r="E54" s="6"/>
    </row>
    <row r="55" spans="2:5">
      <c r="C55" s="52"/>
      <c r="E55" s="6"/>
    </row>
    <row r="56" spans="2:5" ht="30" customHeight="1">
      <c r="B56" s="32" t="s">
        <v>44</v>
      </c>
      <c r="C56" s="53">
        <f>C48+C50+C54</f>
        <v>45979.448492740543</v>
      </c>
    </row>
  </sheetData>
  <mergeCells count="1">
    <mergeCell ref="D33:F33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ef05ed-22e0-4ae4-88a4-bee2eb3d841f" xsi:nil="true"/>
    <lcf76f155ced4ddcb4097134ff3c332f xmlns="74ddb41c-8331-4960-807c-c4e61773ed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C79997DC5F41B4ABD23E9682C7CC79C" ma:contentTypeVersion="11" ma:contentTypeDescription="Luo uusi asiakirja." ma:contentTypeScope="" ma:versionID="790bc173dabc44a8f1a2031885a781ef">
  <xsd:schema xmlns:xsd="http://www.w3.org/2001/XMLSchema" xmlns:xs="http://www.w3.org/2001/XMLSchema" xmlns:p="http://schemas.microsoft.com/office/2006/metadata/properties" xmlns:ns2="74ddb41c-8331-4960-807c-c4e61773edd9" xmlns:ns3="41ef05ed-22e0-4ae4-88a4-bee2eb3d841f" targetNamespace="http://schemas.microsoft.com/office/2006/metadata/properties" ma:root="true" ma:fieldsID="959aa798a68b50c2fb6260b00ea76b4a" ns2:_="" ns3:_="">
    <xsd:import namespace="74ddb41c-8331-4960-807c-c4e61773edd9"/>
    <xsd:import namespace="41ef05ed-22e0-4ae4-88a4-bee2eb3d84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db41c-8331-4960-807c-c4e61773e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uvien tunnisteet" ma:readOnly="false" ma:fieldId="{5cf76f15-5ced-4ddc-b409-7134ff3c332f}" ma:taxonomyMulti="true" ma:sspId="820d0138-141e-4207-b4a6-ad3372a87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f05ed-22e0-4ae4-88a4-bee2eb3d841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6e0bbd4-e05e-43a1-90cb-5df2242a1de9}" ma:internalName="TaxCatchAll" ma:showField="CatchAllData" ma:web="41ef05ed-22e0-4ae4-88a4-bee2eb3d8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DA39DC-3C2E-49E5-81BC-63DB0DEA8B17}">
  <ds:schemaRefs>
    <ds:schemaRef ds:uri="74ddb41c-8331-4960-807c-c4e61773edd9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41ef05ed-22e0-4ae4-88a4-bee2eb3d841f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8CFBA5-C538-4D52-902E-865B8F9E9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ddb41c-8331-4960-807c-c4e61773edd9"/>
    <ds:schemaRef ds:uri="41ef05ed-22e0-4ae4-88a4-bee2eb3d8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1B070A-3E2C-4CC8-A66A-93E410C464A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removed="0"/>
  <clbl:label id="{aa215772-83bf-4788-8065-52456fa26027}" enabled="0" method="" siteId="{aa215772-83bf-4788-8065-52456fa2602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Kansilehti</vt:lpstr>
      <vt:lpstr>Selitteet</vt:lpstr>
      <vt:lpstr>Soite</vt:lpstr>
    </vt:vector>
  </TitlesOfParts>
  <Manager/>
  <Company>KPMG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Mahlamäki, Emmi</dc:creator>
  <cp:keywords/>
  <dc:description/>
  <cp:lastModifiedBy>Hänninen Pihla (DVV)</cp:lastModifiedBy>
  <cp:revision/>
  <dcterms:created xsi:type="dcterms:W3CDTF">2024-08-09T07:18:27Z</dcterms:created>
  <dcterms:modified xsi:type="dcterms:W3CDTF">2026-09-11T12:08:39Z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0x0101000C79997DC5F41B4ABD23E9682C7CC79C</vt:lpwstr>
  </property>
</Properties>
</file>